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03.10.2025. Экономика\"/>
    </mc:Choice>
  </mc:AlternateContent>
  <bookViews>
    <workbookView xWindow="-105" yWindow="-105" windowWidth="20730" windowHeight="11760" tabRatio="743" activeTab="6"/>
  </bookViews>
  <sheets>
    <sheet name="Инструкция" sheetId="10" r:id="rId1"/>
    <sheet name="5 класс" sheetId="14" r:id="rId2"/>
    <sheet name="6 класс" sheetId="12" r:id="rId3"/>
    <sheet name="8 класс" sheetId="17" r:id="rId4"/>
    <sheet name="9 класс" sheetId="15" r:id="rId5"/>
    <sheet name="10 класс" sheetId="16" r:id="rId6"/>
    <sheet name="Сводная" sheetId="11" r:id="rId7"/>
  </sheets>
  <definedNames>
    <definedName name="_xlnm._FilterDatabase" localSheetId="5" hidden="1">'10 класс'!$A$10:$R$10</definedName>
    <definedName name="_xlnm._FilterDatabase" localSheetId="1" hidden="1">'5 класс'!$A$10:$R$10</definedName>
    <definedName name="_xlnm._FilterDatabase" localSheetId="2" hidden="1">'6 класс'!$A$10:$R$10</definedName>
    <definedName name="_xlnm._FilterDatabase" localSheetId="3" hidden="1">'8 класс'!$A$10:$R$10</definedName>
    <definedName name="_xlnm._FilterDatabase" localSheetId="4" hidden="1">'9 класс'!$A$10:$R$10</definedName>
    <definedName name="closed" localSheetId="5">#REF!</definedName>
    <definedName name="closed" localSheetId="1">#REF!</definedName>
    <definedName name="closed" localSheetId="2">#REF!</definedName>
    <definedName name="closed" localSheetId="3">#REF!</definedName>
    <definedName name="closed" localSheetId="4">#REF!</definedName>
    <definedName name="closed">#REF!</definedName>
    <definedName name="location" localSheetId="5">#REF!</definedName>
    <definedName name="location" localSheetId="1">#REF!</definedName>
    <definedName name="location" localSheetId="2">#REF!</definedName>
    <definedName name="location" localSheetId="3">#REF!</definedName>
    <definedName name="location" localSheetId="4">#REF!</definedName>
    <definedName name="location">#REF!</definedName>
    <definedName name="school_type" localSheetId="5">'10 класс'!$B$2:$B$7</definedName>
    <definedName name="school_type" localSheetId="1">'5 класс'!$B$2:$B$7</definedName>
    <definedName name="school_type" localSheetId="2">'6 класс'!$B$2:$B$7</definedName>
    <definedName name="school_type" localSheetId="3">'8 класс'!$B$2:$B$7</definedName>
    <definedName name="school_type" localSheetId="4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4" l="1"/>
  <c r="N20" i="14"/>
  <c r="N15" i="14"/>
  <c r="N14" i="14"/>
  <c r="N19" i="14"/>
  <c r="N17" i="14"/>
  <c r="N18" i="14"/>
  <c r="N16" i="14"/>
  <c r="N11" i="14"/>
  <c r="N13" i="14"/>
  <c r="N12" i="14"/>
  <c r="K9" i="14"/>
  <c r="L9" i="14" s="1"/>
  <c r="H9" i="14"/>
  <c r="P14" i="14" l="1"/>
  <c r="O14" i="14"/>
  <c r="O20" i="14"/>
  <c r="P20" i="14"/>
  <c r="O18" i="14"/>
  <c r="P18" i="14"/>
  <c r="O17" i="14"/>
  <c r="P17" i="14"/>
  <c r="O19" i="14"/>
  <c r="P19" i="14"/>
  <c r="O15" i="14"/>
  <c r="P15" i="14"/>
  <c r="O16" i="14"/>
  <c r="P16" i="14"/>
  <c r="O11" i="14"/>
  <c r="O13" i="14"/>
  <c r="P11" i="14"/>
  <c r="O12" i="14"/>
  <c r="R4" i="14" l="1"/>
  <c r="R5" i="14"/>
  <c r="R8" i="14" s="1"/>
  <c r="P9" i="14" s="1"/>
  <c r="R9" i="14" s="1"/>
  <c r="R6" i="14"/>
  <c r="N14" i="12" l="1"/>
  <c r="N12" i="12"/>
  <c r="N13" i="12"/>
  <c r="N11" i="12"/>
  <c r="N13" i="15" l="1"/>
  <c r="N12" i="15"/>
  <c r="H9" i="12" l="1"/>
  <c r="H9" i="15"/>
  <c r="H9" i="16"/>
  <c r="H9" i="17"/>
  <c r="R2" i="17" l="1"/>
  <c r="N11" i="17" l="1"/>
  <c r="K9" i="17"/>
  <c r="N11" i="16"/>
  <c r="K9" i="16"/>
  <c r="R2" i="16"/>
  <c r="N15" i="15"/>
  <c r="N14" i="15"/>
  <c r="N11" i="15"/>
  <c r="K9" i="15"/>
  <c r="R2" i="15"/>
  <c r="N15" i="12"/>
  <c r="K9" i="12"/>
  <c r="P12" i="12" s="1"/>
  <c r="R2" i="12"/>
  <c r="O11" i="17" l="1"/>
  <c r="P13" i="12"/>
  <c r="O11" i="12"/>
  <c r="O14" i="12"/>
  <c r="O12" i="12"/>
  <c r="O13" i="12"/>
  <c r="O13" i="15"/>
  <c r="O12" i="15"/>
  <c r="P15" i="12"/>
  <c r="L9" i="17"/>
  <c r="L9" i="12"/>
  <c r="O11" i="16"/>
  <c r="L9" i="16"/>
  <c r="O14" i="15"/>
  <c r="O15" i="15"/>
  <c r="L9" i="15"/>
  <c r="P11" i="15" s="1"/>
  <c r="O11" i="15"/>
  <c r="O15" i="12"/>
  <c r="P11" i="16" l="1"/>
  <c r="P11" i="17"/>
  <c r="R6" i="17"/>
  <c r="R4" i="15"/>
  <c r="R6" i="16" l="1"/>
  <c r="R4" i="17"/>
  <c r="R4" i="16"/>
  <c r="R8" i="15"/>
  <c r="P9" i="15" s="1"/>
  <c r="R9" i="15" s="1"/>
  <c r="R8" i="12"/>
  <c r="P9" i="12" s="1"/>
  <c r="R9" i="12" s="1"/>
  <c r="R8" i="16" l="1"/>
  <c r="P9" i="16" s="1"/>
  <c r="R9" i="16" s="1"/>
  <c r="R8" i="17"/>
  <c r="P9" i="17" s="1"/>
  <c r="R9" i="17" s="1"/>
  <c r="C9" i="11" l="1"/>
  <c r="D10" i="11" s="1"/>
  <c r="C10" i="11" s="1"/>
</calcChain>
</file>

<file path=xl/sharedStrings.xml><?xml version="1.0" encoding="utf-8"?>
<sst xmlns="http://schemas.openxmlformats.org/spreadsheetml/2006/main" count="508" uniqueCount="169">
  <si>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</si>
  <si>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</si>
  <si>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</si>
  <si>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</si>
  <si>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</si>
  <si>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</si>
  <si>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</si>
  <si>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</si>
  <si>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</si>
  <si>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</si>
  <si>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</si>
  <si>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</si>
  <si>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</si>
  <si>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</si>
  <si>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</si>
  <si>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</si>
  <si>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</si>
  <si>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</si>
  <si>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</si>
  <si>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</si>
  <si>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</si>
  <si>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</si>
  <si>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</si>
  <si>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</si>
  <si>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</si>
  <si>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</si>
  <si>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</si>
  <si>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</si>
  <si>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</si>
  <si>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</si>
  <si>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</si>
  <si>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</si>
  <si>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</si>
  <si>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</si>
  <si>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</si>
  <si>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</si>
  <si>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</si>
  <si>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</si>
  <si>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</si>
  <si>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</si>
  <si>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</si>
  <si>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</si>
  <si>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МБОУ "ТГ №11", Учебный Центр ЭКСПЕРТ</t>
  </si>
  <si>
    <t>Александр</t>
  </si>
  <si>
    <t>не имеются</t>
  </si>
  <si>
    <t>нет</t>
  </si>
  <si>
    <t>МБОУ "ТГ №11"</t>
  </si>
  <si>
    <t>Тимур</t>
  </si>
  <si>
    <t>Артурович</t>
  </si>
  <si>
    <t>Радмир</t>
  </si>
  <si>
    <t>Сергеевич</t>
  </si>
  <si>
    <t>Дарья</t>
  </si>
  <si>
    <t>Андреевна</t>
  </si>
  <si>
    <t>Алымова</t>
  </si>
  <si>
    <t>Алексеевич</t>
  </si>
  <si>
    <t>Дмитриевна</t>
  </si>
  <si>
    <t>Ильдарович</t>
  </si>
  <si>
    <t>призер</t>
  </si>
  <si>
    <t>Шаяхметов</t>
  </si>
  <si>
    <t>Радель</t>
  </si>
  <si>
    <t>Булатович</t>
  </si>
  <si>
    <t>17.11.2014</t>
  </si>
  <si>
    <t>5А</t>
  </si>
  <si>
    <t>Гиматов</t>
  </si>
  <si>
    <t>26.11.2014</t>
  </si>
  <si>
    <t>5Б</t>
  </si>
  <si>
    <t>Антонов</t>
  </si>
  <si>
    <t>Станислав</t>
  </si>
  <si>
    <t>Яковлевич</t>
  </si>
  <si>
    <t>11.10.2014</t>
  </si>
  <si>
    <t>Фатыкова</t>
  </si>
  <si>
    <t>Кристина</t>
  </si>
  <si>
    <t>14.03.2014</t>
  </si>
  <si>
    <t>Шалаев</t>
  </si>
  <si>
    <t>Виктор</t>
  </si>
  <si>
    <t>Лилианович</t>
  </si>
  <si>
    <t>15.06.2014</t>
  </si>
  <si>
    <t>Ильшатович</t>
  </si>
  <si>
    <t>Ченакаев</t>
  </si>
  <si>
    <t>Ансар</t>
  </si>
  <si>
    <t>29.04.2015</t>
  </si>
  <si>
    <t>08.09.2014</t>
  </si>
  <si>
    <t>Хайруллин</t>
  </si>
  <si>
    <t>Ханнанов</t>
  </si>
  <si>
    <t>Русланович</t>
  </si>
  <si>
    <t>да</t>
  </si>
  <si>
    <t>Елисей</t>
  </si>
  <si>
    <t>9Б</t>
  </si>
  <si>
    <t>9А</t>
  </si>
  <si>
    <t>Насибуллин</t>
  </si>
  <si>
    <t>Айдарович</t>
  </si>
  <si>
    <t>Шарафутдинов</t>
  </si>
  <si>
    <t>Губайдуллина</t>
  </si>
  <si>
    <t>Аделия</t>
  </si>
  <si>
    <t>Вилевна</t>
  </si>
  <si>
    <t>Б</t>
  </si>
  <si>
    <t>Маратович</t>
  </si>
  <si>
    <t>участник</t>
  </si>
  <si>
    <t>Бабамуратов</t>
  </si>
  <si>
    <t>Ярослав</t>
  </si>
  <si>
    <t>Евгеньевич</t>
  </si>
  <si>
    <t>имеются</t>
  </si>
  <si>
    <t>Дивеев</t>
  </si>
  <si>
    <t>Артем</t>
  </si>
  <si>
    <t>Рузилевич</t>
  </si>
  <si>
    <t>Билал</t>
  </si>
  <si>
    <t>Рамзилевич</t>
  </si>
  <si>
    <t>6А</t>
  </si>
  <si>
    <t>6Б</t>
  </si>
  <si>
    <t>8Б</t>
  </si>
  <si>
    <t>Егор</t>
  </si>
  <si>
    <t>Сайфулин</t>
  </si>
  <si>
    <t>Абдуррахман</t>
  </si>
  <si>
    <t>Эрикович</t>
  </si>
  <si>
    <t>Наилевна</t>
  </si>
  <si>
    <t>12.05.2014</t>
  </si>
  <si>
    <t>Данислам</t>
  </si>
  <si>
    <t>Ранжированный список участников школьного этапа всероссийской олимпиады школьников 
по экономике в 5 классах в 2025-2026 учебном году</t>
  </si>
  <si>
    <t>03.10.2025</t>
  </si>
  <si>
    <t>Шаяхметова</t>
  </si>
  <si>
    <t>Алия</t>
  </si>
  <si>
    <t>Малашенков</t>
  </si>
  <si>
    <t>24.07.2014</t>
  </si>
  <si>
    <t>Тухбатуллин</t>
  </si>
  <si>
    <t>Ролан</t>
  </si>
  <si>
    <t>01.07.2011</t>
  </si>
  <si>
    <t>Садыкова Регина Ильнуровна</t>
  </si>
  <si>
    <t>16038/edu023337/5/qrzv24z7</t>
  </si>
  <si>
    <t>экономика</t>
  </si>
  <si>
    <t>16038/edu023337/5/qrzvg467</t>
  </si>
  <si>
    <t>16038/edu023337/5/9wz9v464</t>
  </si>
  <si>
    <t>16038/edu023337/5/qrzv5867</t>
  </si>
  <si>
    <t>16038/edu023337/5/3wz89q64</t>
  </si>
  <si>
    <t>16038/edu023337/5/8g67g564</t>
  </si>
  <si>
    <t>16038/edu023337/5/8g677564</t>
  </si>
  <si>
    <t>16038/edu023337/5/q9zggrz3</t>
  </si>
  <si>
    <t>16038/edu023337/5/3wz88qz4</t>
  </si>
  <si>
    <t>16038/edu023337/5/8g6725z4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</si>
  <si>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</si>
  <si>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</si>
  <si>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</si>
  <si>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Сакаев</t>
  </si>
  <si>
    <t>Айнур</t>
  </si>
  <si>
    <t>Рафаэлевич</t>
  </si>
  <si>
    <t>23.12.2012</t>
  </si>
  <si>
    <t>Мукусов</t>
  </si>
  <si>
    <t>Богдан</t>
  </si>
  <si>
    <t>22.05.2013</t>
  </si>
  <si>
    <t>16038/edu023337/6/2qzq8g63</t>
  </si>
  <si>
    <t>16038/edu023337/6/w3zr9q65</t>
  </si>
  <si>
    <t>16038/edu023337/6/9wz9qz45</t>
  </si>
  <si>
    <t>16038/edu023337/6/8g6745z4</t>
  </si>
  <si>
    <t>16038/edu023337/6/wv62w5z7</t>
  </si>
  <si>
    <t>Ранжированный список участников школьного этапа всероссийской олимпиады школьников 
по экономике в 6 классах в 2025-2026 учебном году</t>
  </si>
  <si>
    <t>победитель</t>
  </si>
  <si>
    <t>16065/edu023337/8/8z74rr79</t>
  </si>
  <si>
    <t>Ранжированный список участников школьного этапа всероссийской олимпиады школьников 
по экономике в 8 классах в 2025-2026 учебном году</t>
  </si>
  <si>
    <t>Ганеев</t>
  </si>
  <si>
    <t>Арсений</t>
  </si>
  <si>
    <t>22.04.2010</t>
  </si>
  <si>
    <t>16065/edu023337/9/qr7vvz73</t>
  </si>
  <si>
    <t>16065/edu023337/9/qr7vzz73</t>
  </si>
  <si>
    <t>16065/edu023337/9/wz62357r</t>
  </si>
  <si>
    <t>16065/edu023337/9/537r2q78</t>
  </si>
  <si>
    <t>16065/edu023337/9/vw7z346z</t>
  </si>
  <si>
    <t>Ранжированный список участников школьного этапа всероссийской олимпиады школьников 
по экономике в 9 классах в 2025-2026 учебном году</t>
  </si>
  <si>
    <t>16066/edu023337/10/2q6qg6vw</t>
  </si>
  <si>
    <t>Ранжированный список участников школьного этапа всероссийской олимпиады школьников 
по  экономике в 10 классах в 2025-2026 учебном году</t>
  </si>
  <si>
    <t>Нафиков Рустем Камилович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</si>
</sst>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3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167" fontId="5" fillId="0" borderId="0" xfId="0" applyNumberFormat="1" applyFont="1"/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6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opLeftCell="D1" zoomScaleNormal="100" workbookViewId="0">
      <selection activeCell="N27" sqref="N27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3" t="s">
        <v>117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2" t="s">
        <v>31</v>
      </c>
      <c r="R2" s="13">
        <f>COUNTA(M11:M20)</f>
        <v>10</v>
      </c>
    </row>
    <row r="3" spans="1:21" x14ac:dyDescent="0.25">
      <c r="B3" s="11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12"/>
      <c r="R3" s="13"/>
    </row>
    <row r="4" spans="1:21" x14ac:dyDescent="0.25">
      <c r="A4" s="47" t="s">
        <v>0</v>
      </c>
      <c r="B4" s="15"/>
      <c r="C4" s="47" t="s">
        <v>128</v>
      </c>
      <c r="E4" s="16" t="s">
        <v>21</v>
      </c>
      <c r="F4" s="17"/>
      <c r="Q4" s="18" t="s">
        <v>32</v>
      </c>
      <c r="R4" s="19">
        <f>COUNTIF(P11:P20,"победитель")</f>
        <v>1</v>
      </c>
    </row>
    <row r="5" spans="1:21" x14ac:dyDescent="0.25">
      <c r="A5" s="47" t="s">
        <v>36</v>
      </c>
      <c r="B5" s="15"/>
      <c r="C5" s="47" t="s">
        <v>12</v>
      </c>
      <c r="E5" s="16" t="s">
        <v>22</v>
      </c>
      <c r="F5" s="17"/>
      <c r="Q5" s="18" t="s">
        <v>33</v>
      </c>
      <c r="R5" s="13">
        <f>COUNTIF(P11:P20,"призер")</f>
        <v>2</v>
      </c>
    </row>
    <row r="6" spans="1:21" x14ac:dyDescent="0.25">
      <c r="A6" s="47" t="s">
        <v>1</v>
      </c>
      <c r="B6" s="15"/>
      <c r="C6" s="47" t="s">
        <v>40</v>
      </c>
      <c r="E6" s="17"/>
      <c r="F6" s="17"/>
      <c r="Q6" s="18" t="s">
        <v>34</v>
      </c>
      <c r="R6" s="13">
        <f>COUNTIF(P11:P20,"участник")</f>
        <v>7</v>
      </c>
    </row>
    <row r="7" spans="1:21" x14ac:dyDescent="0.25">
      <c r="A7" s="47" t="s">
        <v>5</v>
      </c>
      <c r="B7" s="15"/>
      <c r="C7" s="47">
        <v>5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7" t="s">
        <v>7</v>
      </c>
      <c r="B8" s="15"/>
      <c r="C8" s="48" t="s">
        <v>118</v>
      </c>
      <c r="F8" s="17"/>
      <c r="M8" s="74"/>
      <c r="Q8" s="22" t="s">
        <v>30</v>
      </c>
      <c r="R8" s="21">
        <f>(R4+R5)/R2</f>
        <v>0.3</v>
      </c>
    </row>
    <row r="9" spans="1:21" x14ac:dyDescent="0.25">
      <c r="C9" s="72" t="s">
        <v>23</v>
      </c>
      <c r="D9" s="72"/>
      <c r="E9" s="14">
        <v>100</v>
      </c>
      <c r="G9" s="18" t="s">
        <v>41</v>
      </c>
      <c r="H9" s="53">
        <f>E9/2</f>
        <v>50</v>
      </c>
      <c r="J9" s="23" t="s">
        <v>13</v>
      </c>
      <c r="K9" s="24">
        <f>MAX(M11:M20)</f>
        <v>57</v>
      </c>
      <c r="L9" s="25" t="str">
        <f>IF(K9*100/E9&gt;=50,"победитель","участник")</f>
        <v>победитель</v>
      </c>
      <c r="M9" s="74"/>
      <c r="P9" s="26">
        <f>R8-45%</f>
        <v>-0.15000000000000002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9" t="s">
        <v>12</v>
      </c>
      <c r="C11" s="34" t="s">
        <v>66</v>
      </c>
      <c r="D11" s="34" t="s">
        <v>67</v>
      </c>
      <c r="E11" s="34" t="s">
        <v>68</v>
      </c>
      <c r="F11" s="43" t="s">
        <v>69</v>
      </c>
      <c r="G11" s="36" t="s">
        <v>44</v>
      </c>
      <c r="H11" s="36" t="s">
        <v>45</v>
      </c>
      <c r="I11" s="44" t="s">
        <v>45</v>
      </c>
      <c r="J11" s="44" t="s">
        <v>46</v>
      </c>
      <c r="K11" s="45" t="s">
        <v>65</v>
      </c>
      <c r="L11" s="39" t="s">
        <v>127</v>
      </c>
      <c r="M11" s="40">
        <v>57</v>
      </c>
      <c r="N11" s="31">
        <f>IF(M11="","",M11/$E$9)</f>
        <v>0.56999999999999995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126</v>
      </c>
      <c r="R11" s="42" t="s">
        <v>46</v>
      </c>
    </row>
    <row r="12" spans="1:21" s="32" customFormat="1" ht="12.95" customHeight="1" x14ac:dyDescent="0.2">
      <c r="A12" s="28">
        <v>2</v>
      </c>
      <c r="B12" s="49" t="s">
        <v>12</v>
      </c>
      <c r="C12" s="34" t="s">
        <v>58</v>
      </c>
      <c r="D12" s="34" t="s">
        <v>59</v>
      </c>
      <c r="E12" s="34" t="s">
        <v>60</v>
      </c>
      <c r="F12" s="35" t="s">
        <v>61</v>
      </c>
      <c r="G12" s="36" t="s">
        <v>44</v>
      </c>
      <c r="H12" s="36" t="s">
        <v>45</v>
      </c>
      <c r="I12" s="37" t="s">
        <v>45</v>
      </c>
      <c r="J12" s="37" t="s">
        <v>46</v>
      </c>
      <c r="K12" s="38" t="s">
        <v>62</v>
      </c>
      <c r="L12" s="39" t="s">
        <v>130</v>
      </c>
      <c r="M12" s="40">
        <v>42</v>
      </c>
      <c r="N12" s="31">
        <f>IF(M12="","",M12/$E$9)</f>
        <v>0.42</v>
      </c>
      <c r="O12" s="31">
        <f>IF(M12="","",M12/$K$9)</f>
        <v>0.73684210526315785</v>
      </c>
      <c r="P12" s="41" t="s">
        <v>57</v>
      </c>
      <c r="Q12" s="37" t="s">
        <v>126</v>
      </c>
      <c r="R12" s="42" t="s">
        <v>46</v>
      </c>
    </row>
    <row r="13" spans="1:21" x14ac:dyDescent="0.25">
      <c r="A13" s="28">
        <v>3</v>
      </c>
      <c r="B13" s="49" t="s">
        <v>12</v>
      </c>
      <c r="C13" s="34" t="s">
        <v>63</v>
      </c>
      <c r="D13" s="34" t="s">
        <v>43</v>
      </c>
      <c r="E13" s="34" t="s">
        <v>50</v>
      </c>
      <c r="F13" s="35" t="s">
        <v>64</v>
      </c>
      <c r="G13" s="36" t="s">
        <v>44</v>
      </c>
      <c r="H13" s="36" t="s">
        <v>45</v>
      </c>
      <c r="I13" s="37" t="s">
        <v>45</v>
      </c>
      <c r="J13" s="37" t="s">
        <v>46</v>
      </c>
      <c r="K13" s="38" t="s">
        <v>62</v>
      </c>
      <c r="L13" s="39" t="s">
        <v>129</v>
      </c>
      <c r="M13" s="40">
        <v>42</v>
      </c>
      <c r="N13" s="31">
        <f>IF(M13="","",M13/$E$9)</f>
        <v>0.42</v>
      </c>
      <c r="O13" s="31">
        <f>IF(M13="","",M13/$K$9)</f>
        <v>0.73684210526315785</v>
      </c>
      <c r="P13" s="41" t="s">
        <v>57</v>
      </c>
      <c r="Q13" s="37" t="s">
        <v>126</v>
      </c>
      <c r="R13" s="42" t="s">
        <v>46</v>
      </c>
    </row>
    <row r="14" spans="1:21" x14ac:dyDescent="0.25">
      <c r="A14" s="28">
        <v>4</v>
      </c>
      <c r="B14" s="49" t="s">
        <v>12</v>
      </c>
      <c r="C14" s="34" t="s">
        <v>121</v>
      </c>
      <c r="D14" s="34" t="s">
        <v>110</v>
      </c>
      <c r="E14" s="34" t="s">
        <v>54</v>
      </c>
      <c r="F14" s="35" t="s">
        <v>122</v>
      </c>
      <c r="G14" s="36" t="s">
        <v>44</v>
      </c>
      <c r="H14" s="36" t="s">
        <v>45</v>
      </c>
      <c r="I14" s="37" t="s">
        <v>45</v>
      </c>
      <c r="J14" s="37" t="s">
        <v>46</v>
      </c>
      <c r="K14" s="38" t="s">
        <v>62</v>
      </c>
      <c r="L14" s="39" t="s">
        <v>137</v>
      </c>
      <c r="M14" s="40">
        <v>12</v>
      </c>
      <c r="N14" s="31">
        <f>IF(M14="","",M14/$E$9)</f>
        <v>0.12</v>
      </c>
      <c r="O14" s="31">
        <f>IF(M14="","",M14/$K$9)</f>
        <v>0.21052631578947367</v>
      </c>
      <c r="P14" s="41" t="str">
        <f>IF(M14="","",IF($K$9=M14,$L$9,IF(M14&gt;=$H$9,"призер","участник")))</f>
        <v>участник</v>
      </c>
      <c r="Q14" s="37" t="s">
        <v>126</v>
      </c>
      <c r="R14" s="42" t="s">
        <v>46</v>
      </c>
    </row>
    <row r="15" spans="1:21" x14ac:dyDescent="0.25">
      <c r="A15" s="28">
        <v>5</v>
      </c>
      <c r="B15" s="49" t="s">
        <v>12</v>
      </c>
      <c r="C15" s="34" t="s">
        <v>123</v>
      </c>
      <c r="D15" s="34" t="s">
        <v>124</v>
      </c>
      <c r="E15" s="34" t="s">
        <v>48</v>
      </c>
      <c r="F15" s="35" t="s">
        <v>125</v>
      </c>
      <c r="G15" s="36" t="s">
        <v>44</v>
      </c>
      <c r="H15" s="36" t="s">
        <v>45</v>
      </c>
      <c r="I15" s="37" t="s">
        <v>45</v>
      </c>
      <c r="J15" s="37" t="s">
        <v>46</v>
      </c>
      <c r="K15" s="38" t="s">
        <v>109</v>
      </c>
      <c r="L15" s="39" t="s">
        <v>132</v>
      </c>
      <c r="M15" s="40">
        <v>7</v>
      </c>
      <c r="N15" s="31">
        <f>IF(M15="","",M15/$E$9)</f>
        <v>7.0000000000000007E-2</v>
      </c>
      <c r="O15" s="31">
        <f>IF(M15="","",M15/$K$9)</f>
        <v>0.12280701754385964</v>
      </c>
      <c r="P15" s="41" t="str">
        <f>IF(M15="","",IF($K$9=M15,$L$9,IF(M15&gt;=$H$9,"призер","участник")))</f>
        <v>участник</v>
      </c>
      <c r="Q15" s="37" t="s">
        <v>126</v>
      </c>
      <c r="R15" s="42" t="s">
        <v>46</v>
      </c>
    </row>
    <row r="16" spans="1:21" x14ac:dyDescent="0.25">
      <c r="A16" s="28">
        <v>6</v>
      </c>
      <c r="B16" s="49" t="s">
        <v>12</v>
      </c>
      <c r="C16" s="34" t="s">
        <v>70</v>
      </c>
      <c r="D16" s="34" t="s">
        <v>71</v>
      </c>
      <c r="E16" s="34" t="s">
        <v>55</v>
      </c>
      <c r="F16" s="35" t="s">
        <v>72</v>
      </c>
      <c r="G16" s="36" t="s">
        <v>44</v>
      </c>
      <c r="H16" s="36" t="s">
        <v>45</v>
      </c>
      <c r="I16" s="37" t="s">
        <v>85</v>
      </c>
      <c r="J16" s="37" t="s">
        <v>46</v>
      </c>
      <c r="K16" s="38" t="s">
        <v>65</v>
      </c>
      <c r="L16" s="39" t="s">
        <v>131</v>
      </c>
      <c r="M16" s="40">
        <v>5</v>
      </c>
      <c r="N16" s="31">
        <f>IF(M16="","",M16/$E$9)</f>
        <v>0.05</v>
      </c>
      <c r="O16" s="31">
        <f>IF(M16="","",M16/$K$9)</f>
        <v>8.771929824561403E-2</v>
      </c>
      <c r="P16" s="41" t="str">
        <f>IF(M16="","",IF($K$9=M16,$L$9,IF(M16&gt;=$H$9,"призер","участник")))</f>
        <v>участник</v>
      </c>
      <c r="Q16" s="37" t="s">
        <v>126</v>
      </c>
      <c r="R16" s="42" t="s">
        <v>46</v>
      </c>
    </row>
    <row r="17" spans="1:18" x14ac:dyDescent="0.25">
      <c r="A17" s="28">
        <v>7</v>
      </c>
      <c r="B17" s="49" t="s">
        <v>12</v>
      </c>
      <c r="C17" s="34" t="s">
        <v>78</v>
      </c>
      <c r="D17" s="34" t="s">
        <v>79</v>
      </c>
      <c r="E17" s="34" t="s">
        <v>56</v>
      </c>
      <c r="F17" s="35" t="s">
        <v>80</v>
      </c>
      <c r="G17" s="36" t="s">
        <v>44</v>
      </c>
      <c r="H17" s="36" t="s">
        <v>45</v>
      </c>
      <c r="I17" s="37" t="s">
        <v>45</v>
      </c>
      <c r="J17" s="37" t="s">
        <v>46</v>
      </c>
      <c r="K17" s="38" t="s">
        <v>65</v>
      </c>
      <c r="L17" s="39" t="s">
        <v>134</v>
      </c>
      <c r="M17" s="40">
        <v>5</v>
      </c>
      <c r="N17" s="31">
        <f>IF(M17="","",M17/$E$9)</f>
        <v>0.05</v>
      </c>
      <c r="O17" s="31">
        <f>IF(M17="","",M17/$K$9)</f>
        <v>8.771929824561403E-2</v>
      </c>
      <c r="P17" s="41" t="str">
        <f>IF(M17="","",IF($K$9=M17,$L$9,IF(M17&gt;=$H$9,"призер","участник")))</f>
        <v>участник</v>
      </c>
      <c r="Q17" s="37" t="s">
        <v>126</v>
      </c>
      <c r="R17" s="42" t="s">
        <v>46</v>
      </c>
    </row>
    <row r="18" spans="1:18" x14ac:dyDescent="0.25">
      <c r="A18" s="28">
        <v>8</v>
      </c>
      <c r="B18" s="49" t="s">
        <v>12</v>
      </c>
      <c r="C18" s="34" t="s">
        <v>73</v>
      </c>
      <c r="D18" s="34" t="s">
        <v>74</v>
      </c>
      <c r="E18" s="34" t="s">
        <v>75</v>
      </c>
      <c r="F18" s="35" t="s">
        <v>76</v>
      </c>
      <c r="G18" s="36" t="s">
        <v>44</v>
      </c>
      <c r="H18" s="36" t="s">
        <v>45</v>
      </c>
      <c r="I18" s="37" t="s">
        <v>45</v>
      </c>
      <c r="J18" s="37" t="s">
        <v>46</v>
      </c>
      <c r="K18" s="38" t="s">
        <v>65</v>
      </c>
      <c r="L18" s="39" t="s">
        <v>135</v>
      </c>
      <c r="M18" s="40">
        <v>2</v>
      </c>
      <c r="N18" s="31">
        <f>IF(M18="","",M18/$E$9)</f>
        <v>0.02</v>
      </c>
      <c r="O18" s="31">
        <f>IF(M18="","",M18/$K$9)</f>
        <v>3.5087719298245612E-2</v>
      </c>
      <c r="P18" s="41" t="str">
        <f>IF(M18="","",IF($K$9=M18,$L$9,IF(M18&gt;=$H$9,"призер","участник")))</f>
        <v>участник</v>
      </c>
      <c r="Q18" s="37" t="s">
        <v>126</v>
      </c>
      <c r="R18" s="42" t="s">
        <v>46</v>
      </c>
    </row>
    <row r="19" spans="1:18" x14ac:dyDescent="0.25">
      <c r="A19" s="28">
        <v>9</v>
      </c>
      <c r="B19" s="49" t="s">
        <v>12</v>
      </c>
      <c r="C19" s="34" t="s">
        <v>83</v>
      </c>
      <c r="D19" s="34" t="s">
        <v>47</v>
      </c>
      <c r="E19" s="34" t="s">
        <v>84</v>
      </c>
      <c r="F19" s="35" t="s">
        <v>115</v>
      </c>
      <c r="G19" s="36" t="s">
        <v>44</v>
      </c>
      <c r="H19" s="36" t="s">
        <v>45</v>
      </c>
      <c r="I19" s="37" t="s">
        <v>45</v>
      </c>
      <c r="J19" s="37" t="s">
        <v>46</v>
      </c>
      <c r="K19" s="38" t="s">
        <v>65</v>
      </c>
      <c r="L19" s="39" t="s">
        <v>133</v>
      </c>
      <c r="M19" s="40">
        <v>2</v>
      </c>
      <c r="N19" s="31">
        <f>IF(M19="","",M19/$E$9)</f>
        <v>0.02</v>
      </c>
      <c r="O19" s="31">
        <f>IF(M19="","",M19/$K$9)</f>
        <v>3.5087719298245612E-2</v>
      </c>
      <c r="P19" s="41" t="str">
        <f>IF(M19="","",IF($K$9=M19,$L$9,IF(M19&gt;=$H$9,"призер","участник")))</f>
        <v>участник</v>
      </c>
      <c r="Q19" s="37" t="s">
        <v>126</v>
      </c>
      <c r="R19" s="42" t="s">
        <v>46</v>
      </c>
    </row>
    <row r="20" spans="1:18" x14ac:dyDescent="0.25">
      <c r="A20" s="28">
        <v>10</v>
      </c>
      <c r="B20" s="49" t="s">
        <v>12</v>
      </c>
      <c r="C20" s="34" t="s">
        <v>119</v>
      </c>
      <c r="D20" s="34" t="s">
        <v>120</v>
      </c>
      <c r="E20" s="34" t="s">
        <v>114</v>
      </c>
      <c r="F20" s="35" t="s">
        <v>81</v>
      </c>
      <c r="G20" s="36" t="s">
        <v>44</v>
      </c>
      <c r="H20" s="36" t="s">
        <v>45</v>
      </c>
      <c r="I20" s="37" t="s">
        <v>45</v>
      </c>
      <c r="J20" s="37" t="s">
        <v>46</v>
      </c>
      <c r="K20" s="38" t="s">
        <v>62</v>
      </c>
      <c r="L20" s="39" t="s">
        <v>136</v>
      </c>
      <c r="M20" s="40">
        <v>2</v>
      </c>
      <c r="N20" s="31">
        <f>IF(M20="","",M20/$E$9)</f>
        <v>0.02</v>
      </c>
      <c r="O20" s="31">
        <f>IF(M20="","",M20/$K$9)</f>
        <v>3.5087719298245612E-2</v>
      </c>
      <c r="P20" s="41" t="str">
        <f>IF(M20="","",IF($K$9=M20,$L$9,IF(M20&gt;=$H$9,"призер","участник")))</f>
        <v>участник</v>
      </c>
      <c r="Q20" s="37" t="s">
        <v>126</v>
      </c>
      <c r="R20" s="42" t="s">
        <v>46</v>
      </c>
    </row>
    <row r="22" spans="1:18" x14ac:dyDescent="0.25">
      <c r="B22" s="10" t="s">
        <v>138</v>
      </c>
      <c r="F22" s="10" t="s">
        <v>139</v>
      </c>
    </row>
    <row r="24" spans="1:18" x14ac:dyDescent="0.25">
      <c r="B24" s="10" t="s">
        <v>140</v>
      </c>
    </row>
  </sheetData>
  <protectedRanges>
    <protectedRange sqref="N11:N20" name="Диапазон1_3_1_2"/>
    <protectedRange sqref="O11:O20" name="Диапазон1_1_1_1_2"/>
    <protectedRange sqref="P11:P20" name="Диапазон1_2_1_1_1_2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15" priority="1" stopIfTrue="1">
      <formula>ISBLANK(E9)</formula>
    </cfRule>
  </conditionalFormatting>
  <conditionalFormatting sqref="C4">
    <cfRule type="expression" dxfId="14" priority="4" stopIfTrue="1">
      <formula>ISBLANK(C4)</formula>
    </cfRule>
  </conditionalFormatting>
  <conditionalFormatting sqref="C5">
    <cfRule type="expression" dxfId="13" priority="3" stopIfTrue="1">
      <formula>ISBLANK(C5)</formula>
    </cfRule>
  </conditionalFormatting>
  <conditionalFormatting sqref="C8">
    <cfRule type="expression" dxfId="12" priority="2" stopIfTrue="1">
      <formula>ISBLANK(C8)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D2" zoomScaleNormal="100" workbookViewId="0">
      <selection activeCell="Q11" sqref="Q11:R1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3" t="s">
        <v>153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2" t="s">
        <v>31</v>
      </c>
      <c r="R2" s="13">
        <f>COUNTA(M11:M15)</f>
        <v>5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47" t="s">
        <v>128</v>
      </c>
      <c r="E4" s="16" t="s">
        <v>21</v>
      </c>
      <c r="F4" s="17"/>
      <c r="Q4" s="18" t="s">
        <v>32</v>
      </c>
      <c r="R4" s="19">
        <v>1</v>
      </c>
    </row>
    <row r="5" spans="1:21" x14ac:dyDescent="0.25">
      <c r="A5" s="47" t="s">
        <v>36</v>
      </c>
      <c r="B5" s="15"/>
      <c r="C5" s="47" t="s">
        <v>12</v>
      </c>
      <c r="E5" s="16" t="s">
        <v>22</v>
      </c>
      <c r="F5" s="17"/>
      <c r="Q5" s="18" t="s">
        <v>33</v>
      </c>
      <c r="R5" s="13">
        <v>0</v>
      </c>
    </row>
    <row r="6" spans="1:21" x14ac:dyDescent="0.25">
      <c r="A6" s="47" t="s">
        <v>1</v>
      </c>
      <c r="B6" s="15"/>
      <c r="C6" s="47" t="s">
        <v>40</v>
      </c>
      <c r="E6" s="17"/>
      <c r="F6" s="17"/>
      <c r="Q6" s="18" t="s">
        <v>34</v>
      </c>
      <c r="R6" s="13">
        <v>4</v>
      </c>
    </row>
    <row r="7" spans="1:21" x14ac:dyDescent="0.25">
      <c r="A7" s="47" t="s">
        <v>5</v>
      </c>
      <c r="B7" s="15"/>
      <c r="C7" s="47">
        <v>6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7" t="s">
        <v>7</v>
      </c>
      <c r="B8" s="15"/>
      <c r="C8" s="48" t="s">
        <v>118</v>
      </c>
      <c r="F8" s="17"/>
      <c r="Q8" s="22" t="s">
        <v>30</v>
      </c>
      <c r="R8" s="21">
        <f>(R4+R5)/R2</f>
        <v>0.2</v>
      </c>
    </row>
    <row r="9" spans="1:21" x14ac:dyDescent="0.25">
      <c r="C9" s="72" t="s">
        <v>23</v>
      </c>
      <c r="D9" s="72"/>
      <c r="E9" s="14">
        <v>65</v>
      </c>
      <c r="G9" s="18" t="s">
        <v>41</v>
      </c>
      <c r="H9" s="53">
        <f>E9/2</f>
        <v>32.5</v>
      </c>
      <c r="J9" s="23" t="s">
        <v>13</v>
      </c>
      <c r="K9" s="24">
        <f>MAX(M11:M15)</f>
        <v>32</v>
      </c>
      <c r="L9" s="25" t="str">
        <f>IF(K9*100/E9&gt;=50,"победитель","участник")</f>
        <v>участник</v>
      </c>
      <c r="P9" s="26">
        <f>R8-45%</f>
        <v>-0.25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x14ac:dyDescent="0.25">
      <c r="A11" s="28">
        <v>15</v>
      </c>
      <c r="B11" s="49" t="s">
        <v>12</v>
      </c>
      <c r="C11" s="34" t="s">
        <v>98</v>
      </c>
      <c r="D11" s="34" t="s">
        <v>99</v>
      </c>
      <c r="E11" s="34" t="s">
        <v>100</v>
      </c>
      <c r="F11" s="46">
        <v>41271</v>
      </c>
      <c r="G11" s="36" t="s">
        <v>101</v>
      </c>
      <c r="H11" s="36" t="s">
        <v>45</v>
      </c>
      <c r="I11" s="63" t="s">
        <v>45</v>
      </c>
      <c r="J11" s="63" t="s">
        <v>46</v>
      </c>
      <c r="K11" s="41" t="s">
        <v>107</v>
      </c>
      <c r="L11" s="36" t="s">
        <v>148</v>
      </c>
      <c r="M11" s="41">
        <v>32</v>
      </c>
      <c r="N11" s="68">
        <f>IF(M11="", "", M11/$E$9)</f>
        <v>0.49230769230769234</v>
      </c>
      <c r="O11" s="68">
        <f>IF(M11="", "", M11/$K$9)</f>
        <v>1</v>
      </c>
      <c r="P11" s="41" t="s">
        <v>154</v>
      </c>
      <c r="Q11" s="37" t="s">
        <v>126</v>
      </c>
      <c r="R11" s="42" t="s">
        <v>46</v>
      </c>
    </row>
    <row r="12" spans="1:21" x14ac:dyDescent="0.25">
      <c r="A12" s="28">
        <v>13</v>
      </c>
      <c r="B12" s="49" t="s">
        <v>12</v>
      </c>
      <c r="C12" s="56" t="s">
        <v>102</v>
      </c>
      <c r="D12" s="56" t="s">
        <v>103</v>
      </c>
      <c r="E12" s="56" t="s">
        <v>104</v>
      </c>
      <c r="F12" s="57">
        <v>41533</v>
      </c>
      <c r="G12" s="58" t="s">
        <v>44</v>
      </c>
      <c r="H12" s="58" t="s">
        <v>45</v>
      </c>
      <c r="I12" s="59" t="s">
        <v>45</v>
      </c>
      <c r="J12" s="59" t="s">
        <v>46</v>
      </c>
      <c r="K12" s="60" t="s">
        <v>108</v>
      </c>
      <c r="L12" s="58" t="s">
        <v>149</v>
      </c>
      <c r="M12" s="60">
        <v>3</v>
      </c>
      <c r="N12" s="61">
        <f>IF(M12="", "", M12/$E$9)</f>
        <v>4.6153846153846156E-2</v>
      </c>
      <c r="O12" s="61">
        <f>IF(M12="", "", M12/$K$9)</f>
        <v>9.375E-2</v>
      </c>
      <c r="P12" s="60" t="str">
        <f>IF(M12="", "", IF($K$9=M12, $L$9, IF(M12&gt;=$H$9, "призер", "участник")))</f>
        <v>участник</v>
      </c>
      <c r="Q12" s="37" t="s">
        <v>126</v>
      </c>
      <c r="R12" s="42" t="s">
        <v>46</v>
      </c>
    </row>
    <row r="13" spans="1:21" x14ac:dyDescent="0.25">
      <c r="A13" s="28">
        <v>16</v>
      </c>
      <c r="B13" s="49" t="s">
        <v>12</v>
      </c>
      <c r="C13" s="56" t="s">
        <v>141</v>
      </c>
      <c r="D13" s="56" t="s">
        <v>142</v>
      </c>
      <c r="E13" s="56" t="s">
        <v>143</v>
      </c>
      <c r="F13" s="57" t="s">
        <v>144</v>
      </c>
      <c r="G13" s="58" t="s">
        <v>44</v>
      </c>
      <c r="H13" s="58" t="s">
        <v>45</v>
      </c>
      <c r="I13" s="59" t="s">
        <v>45</v>
      </c>
      <c r="J13" s="59" t="s">
        <v>46</v>
      </c>
      <c r="K13" s="60" t="s">
        <v>108</v>
      </c>
      <c r="L13" s="58" t="s">
        <v>150</v>
      </c>
      <c r="M13" s="60">
        <v>2</v>
      </c>
      <c r="N13" s="61">
        <f>IF(M13="", "", M13/$E$9)</f>
        <v>3.0769230769230771E-2</v>
      </c>
      <c r="O13" s="61">
        <f>IF(M13="", "", M13/$K$9)</f>
        <v>6.25E-2</v>
      </c>
      <c r="P13" s="60" t="str">
        <f>IF(M13="", "", IF($K$9=M13, $L$9, IF(M13&gt;=$H$9, "призер", "участник")))</f>
        <v>участник</v>
      </c>
      <c r="Q13" s="37" t="s">
        <v>126</v>
      </c>
      <c r="R13" s="42" t="s">
        <v>46</v>
      </c>
    </row>
    <row r="14" spans="1:21" x14ac:dyDescent="0.25">
      <c r="A14" s="28">
        <v>3</v>
      </c>
      <c r="B14" s="49" t="s">
        <v>12</v>
      </c>
      <c r="C14" s="56" t="s">
        <v>82</v>
      </c>
      <c r="D14" s="56" t="s">
        <v>105</v>
      </c>
      <c r="E14" s="56" t="s">
        <v>106</v>
      </c>
      <c r="F14" s="57">
        <v>41682</v>
      </c>
      <c r="G14" s="58" t="s">
        <v>44</v>
      </c>
      <c r="H14" s="58" t="s">
        <v>45</v>
      </c>
      <c r="I14" s="59" t="s">
        <v>45</v>
      </c>
      <c r="J14" s="59" t="s">
        <v>46</v>
      </c>
      <c r="K14" s="60" t="s">
        <v>107</v>
      </c>
      <c r="L14" s="58" t="s">
        <v>152</v>
      </c>
      <c r="M14" s="60">
        <v>0</v>
      </c>
      <c r="N14" s="61">
        <f>IF(M14="", "", M14/$E$9)</f>
        <v>0</v>
      </c>
      <c r="O14" s="61">
        <f>IF(M14="", "", M14/$K$9)</f>
        <v>0</v>
      </c>
      <c r="P14" s="60" t="s">
        <v>97</v>
      </c>
      <c r="Q14" s="37" t="s">
        <v>126</v>
      </c>
      <c r="R14" s="42" t="s">
        <v>46</v>
      </c>
    </row>
    <row r="15" spans="1:21" x14ac:dyDescent="0.25">
      <c r="A15" s="28">
        <v>17</v>
      </c>
      <c r="B15" s="49" t="s">
        <v>12</v>
      </c>
      <c r="C15" s="56" t="s">
        <v>145</v>
      </c>
      <c r="D15" s="56" t="s">
        <v>146</v>
      </c>
      <c r="E15" s="56" t="s">
        <v>96</v>
      </c>
      <c r="F15" s="62" t="s">
        <v>147</v>
      </c>
      <c r="G15" s="58" t="s">
        <v>44</v>
      </c>
      <c r="H15" s="58" t="s">
        <v>45</v>
      </c>
      <c r="I15" s="64" t="s">
        <v>45</v>
      </c>
      <c r="J15" s="64" t="s">
        <v>42</v>
      </c>
      <c r="K15" s="65" t="s">
        <v>107</v>
      </c>
      <c r="L15" s="66" t="s">
        <v>151</v>
      </c>
      <c r="M15" s="67">
        <v>0</v>
      </c>
      <c r="N15" s="69">
        <f>IF(M15="","",M15/$E$9)</f>
        <v>0</v>
      </c>
      <c r="O15" s="69">
        <f>IF(M15="","",M15/$K$9)</f>
        <v>0</v>
      </c>
      <c r="P15" s="60" t="str">
        <f>IF(M15="","",IF($K$9=M15,$L$9,IF(M15&gt;=$H$9,"призер","участник")))</f>
        <v>участник</v>
      </c>
      <c r="Q15" s="37" t="s">
        <v>126</v>
      </c>
      <c r="R15" s="42" t="s">
        <v>46</v>
      </c>
    </row>
    <row r="17" spans="2:6" x14ac:dyDescent="0.25">
      <c r="B17" s="10" t="s">
        <v>138</v>
      </c>
      <c r="F17" s="10" t="s">
        <v>139</v>
      </c>
    </row>
    <row r="19" spans="2:6" x14ac:dyDescent="0.25">
      <c r="B19" s="10" t="s">
        <v>140</v>
      </c>
    </row>
  </sheetData>
  <protectedRanges>
    <protectedRange sqref="N11:N15" name="Диапазон1_3_1"/>
    <protectedRange sqref="O11:O15" name="Диапазон1_1_1_1"/>
    <protectedRange sqref="P11:P15" name="Диапазон1_2_1_1_1"/>
  </protectedRanges>
  <autoFilter ref="A10:R10">
    <sortState ref="A11:R15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topLeftCell="C1" zoomScaleNormal="100" workbookViewId="0">
      <selection activeCell="Q11" sqref="Q11:R1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3" t="s">
        <v>156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2" t="s">
        <v>31</v>
      </c>
      <c r="R2" s="13">
        <f>COUNTA(M11:M11)</f>
        <v>1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47" t="s">
        <v>128</v>
      </c>
      <c r="E4" s="16" t="s">
        <v>21</v>
      </c>
      <c r="F4" s="17"/>
      <c r="Q4" s="18" t="s">
        <v>32</v>
      </c>
      <c r="R4" s="19">
        <f>COUNTIF(P11:P11,"победитель")</f>
        <v>1</v>
      </c>
    </row>
    <row r="5" spans="1:21" x14ac:dyDescent="0.25">
      <c r="A5" s="47" t="s">
        <v>36</v>
      </c>
      <c r="B5" s="15"/>
      <c r="C5" s="47" t="s">
        <v>12</v>
      </c>
      <c r="E5" s="16" t="s">
        <v>22</v>
      </c>
      <c r="F5" s="17"/>
      <c r="Q5" s="18" t="s">
        <v>33</v>
      </c>
      <c r="R5" s="13">
        <v>0</v>
      </c>
    </row>
    <row r="6" spans="1:21" x14ac:dyDescent="0.25">
      <c r="A6" s="47" t="s">
        <v>1</v>
      </c>
      <c r="B6" s="15"/>
      <c r="C6" s="47" t="s">
        <v>40</v>
      </c>
      <c r="E6" s="17"/>
      <c r="F6" s="17"/>
      <c r="Q6" s="18" t="s">
        <v>34</v>
      </c>
      <c r="R6" s="13">
        <f>COUNTIF(P11:P11,"участник")</f>
        <v>0</v>
      </c>
    </row>
    <row r="7" spans="1:21" x14ac:dyDescent="0.25">
      <c r="A7" s="47" t="s">
        <v>5</v>
      </c>
      <c r="B7" s="15"/>
      <c r="C7" s="47">
        <v>11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7" t="s">
        <v>7</v>
      </c>
      <c r="B8" s="15"/>
      <c r="C8" s="48" t="s">
        <v>118</v>
      </c>
      <c r="F8" s="17"/>
      <c r="Q8" s="22" t="s">
        <v>30</v>
      </c>
      <c r="R8" s="21">
        <f>(R4+R5)/R2</f>
        <v>1</v>
      </c>
    </row>
    <row r="9" spans="1:21" x14ac:dyDescent="0.25">
      <c r="C9" s="72" t="s">
        <v>23</v>
      </c>
      <c r="D9" s="72"/>
      <c r="E9" s="14">
        <v>100</v>
      </c>
      <c r="G9" s="18" t="s">
        <v>41</v>
      </c>
      <c r="H9" s="54">
        <f>E9/2</f>
        <v>50</v>
      </c>
      <c r="J9" s="23" t="s">
        <v>13</v>
      </c>
      <c r="K9" s="24">
        <f>MAX(M11:M11)</f>
        <v>63</v>
      </c>
      <c r="L9" s="25" t="str">
        <f>IF(K9*100/E9&gt;=50,"победитель","участник")</f>
        <v>победитель</v>
      </c>
      <c r="P9" s="26">
        <f>R8-45%</f>
        <v>0.55000000000000004</v>
      </c>
      <c r="Q9" s="18" t="s">
        <v>25</v>
      </c>
      <c r="R9" s="27">
        <f>IF((R2*P9)&gt;0,(R2*P9),0)</f>
        <v>0.55000000000000004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x14ac:dyDescent="0.25">
      <c r="A11" s="28">
        <v>14</v>
      </c>
      <c r="B11" s="49" t="s">
        <v>12</v>
      </c>
      <c r="C11" s="56" t="s">
        <v>111</v>
      </c>
      <c r="D11" s="56" t="s">
        <v>112</v>
      </c>
      <c r="E11" s="56" t="s">
        <v>113</v>
      </c>
      <c r="F11" s="57">
        <v>40582</v>
      </c>
      <c r="G11" s="58" t="s">
        <v>44</v>
      </c>
      <c r="H11" s="58" t="s">
        <v>45</v>
      </c>
      <c r="I11" s="59" t="s">
        <v>45</v>
      </c>
      <c r="J11" s="59" t="s">
        <v>46</v>
      </c>
      <c r="K11" s="60" t="s">
        <v>109</v>
      </c>
      <c r="L11" s="58" t="s">
        <v>155</v>
      </c>
      <c r="M11" s="60">
        <v>63</v>
      </c>
      <c r="N11" s="31">
        <f t="shared" ref="N11" si="0">IF(M11="","",M11/$E$9)</f>
        <v>0.63</v>
      </c>
      <c r="O11" s="31">
        <f t="shared" ref="O11" si="1">IF(M11="","",M11/$K$9)</f>
        <v>1</v>
      </c>
      <c r="P11" s="41" t="str">
        <f t="shared" ref="P11" si="2">IF(M11="","",IF($K$9=M11,$L$9,IF(M11&gt;=$H$9,"призер","участник")))</f>
        <v>победитель</v>
      </c>
      <c r="Q11" s="37" t="s">
        <v>126</v>
      </c>
      <c r="R11" s="42" t="s">
        <v>46</v>
      </c>
    </row>
    <row r="13" spans="1:21" x14ac:dyDescent="0.25">
      <c r="B13" s="10" t="s">
        <v>138</v>
      </c>
      <c r="F13" s="10" t="s">
        <v>139</v>
      </c>
    </row>
    <row r="15" spans="1:21" x14ac:dyDescent="0.25">
      <c r="B15" s="10" t="s">
        <v>140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D1" zoomScaleNormal="100" workbookViewId="0">
      <selection activeCell="Q21" sqref="Q2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3" t="s">
        <v>165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2" t="s">
        <v>31</v>
      </c>
      <c r="R2" s="13">
        <f>COUNTA(M11:M15)</f>
        <v>5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47" t="s">
        <v>128</v>
      </c>
      <c r="E4" s="16" t="s">
        <v>21</v>
      </c>
      <c r="F4" s="17"/>
      <c r="K4" s="10" t="s">
        <v>95</v>
      </c>
      <c r="Q4" s="18" t="s">
        <v>32</v>
      </c>
      <c r="R4" s="19">
        <f>COUNTIF(P11:P15,"победитель")</f>
        <v>1</v>
      </c>
    </row>
    <row r="5" spans="1:21" x14ac:dyDescent="0.25">
      <c r="A5" s="47" t="s">
        <v>36</v>
      </c>
      <c r="B5" s="15"/>
      <c r="C5" s="47" t="s">
        <v>12</v>
      </c>
      <c r="E5" s="16" t="s">
        <v>22</v>
      </c>
      <c r="F5" s="17"/>
      <c r="Q5" s="18" t="s">
        <v>33</v>
      </c>
      <c r="R5" s="13">
        <v>1</v>
      </c>
    </row>
    <row r="6" spans="1:21" x14ac:dyDescent="0.25">
      <c r="A6" s="47" t="s">
        <v>1</v>
      </c>
      <c r="B6" s="15"/>
      <c r="C6" s="47" t="s">
        <v>40</v>
      </c>
      <c r="E6" s="17"/>
      <c r="F6" s="17"/>
      <c r="Q6" s="18" t="s">
        <v>34</v>
      </c>
      <c r="R6" s="13">
        <v>3</v>
      </c>
    </row>
    <row r="7" spans="1:21" x14ac:dyDescent="0.25">
      <c r="A7" s="47" t="s">
        <v>5</v>
      </c>
      <c r="B7" s="15"/>
      <c r="C7" s="47">
        <v>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7" t="s">
        <v>7</v>
      </c>
      <c r="B8" s="15"/>
      <c r="C8" s="48" t="s">
        <v>118</v>
      </c>
      <c r="F8" s="17"/>
      <c r="Q8" s="22" t="s">
        <v>30</v>
      </c>
      <c r="R8" s="21">
        <f>(R4+R5)/R2</f>
        <v>0.4</v>
      </c>
    </row>
    <row r="9" spans="1:21" x14ac:dyDescent="0.25">
      <c r="C9" s="72" t="s">
        <v>23</v>
      </c>
      <c r="D9" s="72"/>
      <c r="E9" s="14">
        <v>100</v>
      </c>
      <c r="G9" s="18" t="s">
        <v>41</v>
      </c>
      <c r="H9" s="53">
        <f>E9/2</f>
        <v>50</v>
      </c>
      <c r="J9" s="23" t="s">
        <v>13</v>
      </c>
      <c r="K9" s="24">
        <f>MAX(M11:M15)</f>
        <v>83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9" t="s">
        <v>12</v>
      </c>
      <c r="C11" s="34" t="s">
        <v>66</v>
      </c>
      <c r="D11" s="34" t="s">
        <v>86</v>
      </c>
      <c r="E11" s="34" t="s">
        <v>68</v>
      </c>
      <c r="F11" s="35">
        <v>40254</v>
      </c>
      <c r="G11" s="36" t="s">
        <v>44</v>
      </c>
      <c r="H11" s="36" t="s">
        <v>45</v>
      </c>
      <c r="I11" s="37" t="s">
        <v>45</v>
      </c>
      <c r="J11" s="37" t="s">
        <v>46</v>
      </c>
      <c r="K11" s="38" t="s">
        <v>87</v>
      </c>
      <c r="L11" s="39" t="s">
        <v>160</v>
      </c>
      <c r="M11" s="40">
        <v>83</v>
      </c>
      <c r="N11" s="31">
        <f>IF(M11="","",M11/$E$9)</f>
        <v>0.83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168</v>
      </c>
      <c r="R11" s="42" t="s">
        <v>46</v>
      </c>
    </row>
    <row r="12" spans="1:21" s="32" customFormat="1" ht="12.95" customHeight="1" x14ac:dyDescent="0.2">
      <c r="A12" s="28">
        <v>2</v>
      </c>
      <c r="B12" s="49" t="s">
        <v>12</v>
      </c>
      <c r="C12" s="34" t="s">
        <v>89</v>
      </c>
      <c r="D12" s="34" t="s">
        <v>49</v>
      </c>
      <c r="E12" s="34" t="s">
        <v>90</v>
      </c>
      <c r="F12" s="35">
        <v>40445</v>
      </c>
      <c r="G12" s="36" t="s">
        <v>44</v>
      </c>
      <c r="H12" s="36" t="s">
        <v>45</v>
      </c>
      <c r="I12" s="37" t="s">
        <v>45</v>
      </c>
      <c r="J12" s="37" t="s">
        <v>46</v>
      </c>
      <c r="K12" s="38" t="s">
        <v>87</v>
      </c>
      <c r="L12" s="39" t="s">
        <v>161</v>
      </c>
      <c r="M12" s="40">
        <v>72</v>
      </c>
      <c r="N12" s="31">
        <f>IF(M12="","",M12/$E$9)</f>
        <v>0.72</v>
      </c>
      <c r="O12" s="31">
        <f>IF(M12="","",M12/$K$9)</f>
        <v>0.86746987951807231</v>
      </c>
      <c r="P12" s="41" t="s">
        <v>57</v>
      </c>
      <c r="Q12" s="37" t="s">
        <v>168</v>
      </c>
      <c r="R12" s="42" t="s">
        <v>46</v>
      </c>
    </row>
    <row r="13" spans="1:21" x14ac:dyDescent="0.25">
      <c r="A13" s="28">
        <v>3</v>
      </c>
      <c r="B13" s="49" t="s">
        <v>12</v>
      </c>
      <c r="C13" s="34" t="s">
        <v>92</v>
      </c>
      <c r="D13" s="34" t="s">
        <v>93</v>
      </c>
      <c r="E13" s="34" t="s">
        <v>94</v>
      </c>
      <c r="F13" s="35">
        <v>40343</v>
      </c>
      <c r="G13" s="36" t="s">
        <v>44</v>
      </c>
      <c r="H13" s="36" t="s">
        <v>45</v>
      </c>
      <c r="I13" s="37" t="s">
        <v>45</v>
      </c>
      <c r="J13" s="37" t="s">
        <v>46</v>
      </c>
      <c r="K13" s="38" t="s">
        <v>88</v>
      </c>
      <c r="L13" s="39" t="s">
        <v>162</v>
      </c>
      <c r="M13" s="40">
        <v>23</v>
      </c>
      <c r="N13" s="31">
        <f>IF(M13="","",M13/$E$9)</f>
        <v>0.23</v>
      </c>
      <c r="O13" s="31">
        <f>IF(M13="","",M13/$K$9)</f>
        <v>0.27710843373493976</v>
      </c>
      <c r="P13" s="41" t="s">
        <v>97</v>
      </c>
      <c r="Q13" s="37" t="s">
        <v>168</v>
      </c>
      <c r="R13" s="42" t="s">
        <v>46</v>
      </c>
    </row>
    <row r="14" spans="1:21" x14ac:dyDescent="0.25">
      <c r="A14" s="28">
        <v>4</v>
      </c>
      <c r="B14" s="49" t="s">
        <v>12</v>
      </c>
      <c r="C14" s="34" t="s">
        <v>157</v>
      </c>
      <c r="D14" s="34" t="s">
        <v>158</v>
      </c>
      <c r="E14" s="34" t="s">
        <v>84</v>
      </c>
      <c r="F14" s="35" t="s">
        <v>159</v>
      </c>
      <c r="G14" s="36" t="s">
        <v>44</v>
      </c>
      <c r="H14" s="36" t="s">
        <v>45</v>
      </c>
      <c r="I14" s="37" t="s">
        <v>45</v>
      </c>
      <c r="J14" s="37" t="s">
        <v>46</v>
      </c>
      <c r="K14" s="38" t="s">
        <v>88</v>
      </c>
      <c r="L14" s="39" t="s">
        <v>163</v>
      </c>
      <c r="M14" s="40">
        <v>22</v>
      </c>
      <c r="N14" s="31">
        <f>IF(M14="","",M14/$E$9)</f>
        <v>0.22</v>
      </c>
      <c r="O14" s="31">
        <f>IF(M14="","",M14/$K$9)</f>
        <v>0.26506024096385544</v>
      </c>
      <c r="P14" s="41" t="s">
        <v>97</v>
      </c>
      <c r="Q14" s="37" t="s">
        <v>168</v>
      </c>
      <c r="R14" s="42" t="s">
        <v>46</v>
      </c>
    </row>
    <row r="15" spans="1:21" x14ac:dyDescent="0.25">
      <c r="A15" s="28">
        <v>5</v>
      </c>
      <c r="B15" s="49" t="s">
        <v>12</v>
      </c>
      <c r="C15" s="34" t="s">
        <v>91</v>
      </c>
      <c r="D15" s="34" t="s">
        <v>116</v>
      </c>
      <c r="E15" s="34" t="s">
        <v>77</v>
      </c>
      <c r="F15" s="35">
        <v>40382</v>
      </c>
      <c r="G15" s="36" t="s">
        <v>44</v>
      </c>
      <c r="H15" s="36" t="s">
        <v>45</v>
      </c>
      <c r="I15" s="37" t="s">
        <v>45</v>
      </c>
      <c r="J15" s="37" t="s">
        <v>46</v>
      </c>
      <c r="K15" s="38" t="s">
        <v>87</v>
      </c>
      <c r="L15" s="39" t="s">
        <v>164</v>
      </c>
      <c r="M15" s="40">
        <v>7</v>
      </c>
      <c r="N15" s="31">
        <f>IF(M15="","",M15/$E$9)</f>
        <v>7.0000000000000007E-2</v>
      </c>
      <c r="O15" s="31">
        <f>IF(M15="","",M15/$K$9)</f>
        <v>8.4337349397590355E-2</v>
      </c>
      <c r="P15" s="41" t="s">
        <v>97</v>
      </c>
      <c r="Q15" s="37" t="s">
        <v>168</v>
      </c>
      <c r="R15" s="42" t="s">
        <v>46</v>
      </c>
    </row>
    <row r="17" spans="2:6" x14ac:dyDescent="0.25">
      <c r="B17" s="10" t="s">
        <v>138</v>
      </c>
      <c r="F17" s="10" t="s">
        <v>139</v>
      </c>
    </row>
    <row r="19" spans="2:6" x14ac:dyDescent="0.25">
      <c r="B19" s="10" t="s">
        <v>140</v>
      </c>
    </row>
  </sheetData>
  <protectedRanges>
    <protectedRange sqref="N11:N15" name="Диапазон1_3_1"/>
    <protectedRange sqref="O11:O15" name="Диапазон1_1_1_1"/>
    <protectedRange sqref="P11:P15" name="Диапазон1_2_1_1_1"/>
  </protectedRanges>
  <autoFilter ref="A10:R10">
    <sortState ref="A11:R15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topLeftCell="D1" zoomScaleNormal="100" workbookViewId="0">
      <selection activeCell="Q18" sqref="Q1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3" t="s">
        <v>167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2" t="s">
        <v>31</v>
      </c>
      <c r="R2" s="13">
        <f>COUNTA(M11:M11)</f>
        <v>1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47" t="s">
        <v>128</v>
      </c>
      <c r="E4" s="16" t="s">
        <v>21</v>
      </c>
      <c r="F4" s="17"/>
      <c r="Q4" s="18" t="s">
        <v>32</v>
      </c>
      <c r="R4" s="19">
        <f>COUNTIF(P11:P11,"победитель")</f>
        <v>0</v>
      </c>
    </row>
    <row r="5" spans="1:21" x14ac:dyDescent="0.25">
      <c r="A5" s="47" t="s">
        <v>36</v>
      </c>
      <c r="B5" s="15"/>
      <c r="C5" s="47" t="s">
        <v>12</v>
      </c>
      <c r="E5" s="16" t="s">
        <v>22</v>
      </c>
      <c r="F5" s="17"/>
      <c r="Q5" s="18" t="s">
        <v>33</v>
      </c>
      <c r="R5" s="13">
        <v>0</v>
      </c>
    </row>
    <row r="6" spans="1:21" x14ac:dyDescent="0.25">
      <c r="A6" s="47" t="s">
        <v>1</v>
      </c>
      <c r="B6" s="15"/>
      <c r="C6" s="47" t="s">
        <v>40</v>
      </c>
      <c r="E6" s="17"/>
      <c r="F6" s="17"/>
      <c r="Q6" s="18" t="s">
        <v>34</v>
      </c>
      <c r="R6" s="13">
        <f>COUNTIF(P11:P11,"участник")</f>
        <v>1</v>
      </c>
    </row>
    <row r="7" spans="1:21" x14ac:dyDescent="0.25">
      <c r="A7" s="47" t="s">
        <v>5</v>
      </c>
      <c r="B7" s="15"/>
      <c r="C7" s="47">
        <v>10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7" t="s">
        <v>7</v>
      </c>
      <c r="B8" s="15"/>
      <c r="C8" s="48" t="s">
        <v>118</v>
      </c>
      <c r="F8" s="17"/>
      <c r="Q8" s="22" t="s">
        <v>30</v>
      </c>
      <c r="R8" s="21">
        <f>(R4+R5)/R2</f>
        <v>0</v>
      </c>
    </row>
    <row r="9" spans="1:21" x14ac:dyDescent="0.25">
      <c r="C9" s="72" t="s">
        <v>23</v>
      </c>
      <c r="D9" s="72"/>
      <c r="E9" s="14">
        <v>100</v>
      </c>
      <c r="G9" s="18" t="s">
        <v>41</v>
      </c>
      <c r="H9" s="53">
        <f>E9/2</f>
        <v>50</v>
      </c>
      <c r="J9" s="23" t="s">
        <v>13</v>
      </c>
      <c r="K9" s="24">
        <f>MAX(M11:M11)</f>
        <v>9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2</v>
      </c>
      <c r="B11" s="49" t="s">
        <v>12</v>
      </c>
      <c r="C11" s="34" t="s">
        <v>53</v>
      </c>
      <c r="D11" s="34" t="s">
        <v>51</v>
      </c>
      <c r="E11" s="34" t="s">
        <v>52</v>
      </c>
      <c r="F11" s="35">
        <v>39949</v>
      </c>
      <c r="G11" s="36" t="s">
        <v>44</v>
      </c>
      <c r="H11" s="36" t="s">
        <v>45</v>
      </c>
      <c r="I11" s="36" t="s">
        <v>45</v>
      </c>
      <c r="J11" s="37" t="s">
        <v>46</v>
      </c>
      <c r="K11" s="38">
        <v>10</v>
      </c>
      <c r="L11" s="39" t="s">
        <v>166</v>
      </c>
      <c r="M11" s="40">
        <v>9</v>
      </c>
      <c r="N11" s="31">
        <f>IF(M11="","",M11/$E$9)</f>
        <v>0.09</v>
      </c>
      <c r="O11" s="31">
        <f>IF(M11="","",M11/$K$9)</f>
        <v>1</v>
      </c>
      <c r="P11" s="41" t="str">
        <f>IF(M11="","",IF($K$9=M11,$L$9,IF(M11&gt;=$H$9,"призер","участник")))</f>
        <v>участник</v>
      </c>
      <c r="Q11" s="37" t="s">
        <v>126</v>
      </c>
      <c r="R11" s="37" t="s">
        <v>46</v>
      </c>
    </row>
    <row r="13" spans="1:21" ht="15.75" x14ac:dyDescent="0.25">
      <c r="B13" s="33"/>
      <c r="C13" s="55" t="s">
        <v>138</v>
      </c>
      <c r="G13" s="10" t="s">
        <v>139</v>
      </c>
    </row>
    <row r="14" spans="1:21" ht="15.75" x14ac:dyDescent="0.25">
      <c r="C14" s="55"/>
    </row>
    <row r="15" spans="1:21" x14ac:dyDescent="0.25">
      <c r="C15" s="10" t="s">
        <v>140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" priority="4" stopIfTrue="1">
      <formula>ISBLANK(C4)</formula>
    </cfRule>
  </conditionalFormatting>
  <conditionalFormatting sqref="E9">
    <cfRule type="expression" dxfId="1" priority="2" stopIfTrue="1">
      <formula>ISBLANK(E9)</formula>
    </cfRule>
  </conditionalFormatting>
  <conditionalFormatting sqref="C8">
    <cfRule type="expression" dxfId="0" priority="1" stopIfTrue="1">
      <formula>ISBLANK(C8)</formula>
    </cfRule>
  </conditionalFormatting>
  <dataValidations count="1">
    <dataValidation allowBlank="1" showInputMessage="1" showErrorMessage="1" sqref="B10:F10 A4:A8 E9 F4:F8 E6:E7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B26" sqref="B26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35</v>
      </c>
    </row>
    <row r="4" spans="2:4" s="4" customFormat="1" ht="24" customHeight="1" x14ac:dyDescent="0.2">
      <c r="B4" s="3" t="s">
        <v>26</v>
      </c>
      <c r="C4" s="1">
        <v>22</v>
      </c>
    </row>
    <row r="5" spans="2:4" s="4" customFormat="1" ht="24" customHeight="1" x14ac:dyDescent="0.2">
      <c r="B5" s="3" t="s">
        <v>27</v>
      </c>
      <c r="C5" s="1">
        <v>4</v>
      </c>
    </row>
    <row r="6" spans="2:4" s="4" customFormat="1" ht="24" customHeight="1" x14ac:dyDescent="0.2">
      <c r="B6" s="3" t="s">
        <v>28</v>
      </c>
      <c r="C6" s="1">
        <v>4</v>
      </c>
    </row>
    <row r="7" spans="2:4" s="4" customFormat="1" ht="24" customHeight="1" x14ac:dyDescent="0.2">
      <c r="B7" s="3" t="s">
        <v>29</v>
      </c>
      <c r="C7" s="1">
        <v>14</v>
      </c>
    </row>
    <row r="8" spans="2:4" s="4" customFormat="1" ht="24" customHeight="1" x14ac:dyDescent="0.2">
      <c r="B8" s="3" t="s">
        <v>24</v>
      </c>
      <c r="C8" s="2">
        <v>0.45</v>
      </c>
    </row>
    <row r="9" spans="2:4" s="4" customFormat="1" ht="24" customHeight="1" x14ac:dyDescent="0.2">
      <c r="B9" s="5" t="s">
        <v>30</v>
      </c>
      <c r="C9" s="2">
        <f>(C5+C6)/C4</f>
        <v>0.36363636363636365</v>
      </c>
    </row>
    <row r="10" spans="2:4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-8.6363636363636365E-2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Инструкция</vt:lpstr>
      <vt:lpstr>5 класс</vt:lpstr>
      <vt:lpstr>6 класс</vt:lpstr>
      <vt:lpstr>8 класс</vt:lpstr>
      <vt:lpstr>9 класс</vt:lpstr>
      <vt:lpstr>10 класс</vt:lpstr>
      <vt:lpstr>Сводная</vt:lpstr>
      <vt:lpstr>'10 класс'!school_type</vt:lpstr>
      <vt:lpstr>'5 класс'!school_type</vt:lpstr>
      <vt:lpstr>'6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2025-10-01T07:20:24Z</cp:lastPrinted>
  <dcterms:created xsi:type="dcterms:W3CDTF">2007-11-07T20:16:05Z</dcterms:created>
  <dcterms:modified xsi:type="dcterms:W3CDTF">2025-10-16T00:18:03Z</dcterms:modified>
</cp:coreProperties>
</file>